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</sheets>
  <definedNames/>
  <calcPr/>
</workbook>
</file>

<file path=xl/sharedStrings.xml><?xml version="1.0" encoding="utf-8"?>
<sst xmlns="http://schemas.openxmlformats.org/spreadsheetml/2006/main" count="53" uniqueCount="46">
  <si>
    <t>BALANCE DE SITUACIÓN 2024 DETALLADO</t>
  </si>
  <si>
    <t>Partido</t>
  </si>
  <si>
    <t>AVAQ</t>
  </si>
  <si>
    <t>Coaliciones</t>
  </si>
  <si>
    <t>Eliminaciones</t>
  </si>
  <si>
    <t>Consolidado</t>
  </si>
  <si>
    <t>A) ACTIVO NO CORRIENTE</t>
  </si>
  <si>
    <t>I.Inmovilizado Intangible</t>
  </si>
  <si>
    <t>II.Inmovilizado Material</t>
  </si>
  <si>
    <t>3. Otro Inmovilizado material</t>
  </si>
  <si>
    <t>IV.Inversiones financieras a largo plazo</t>
  </si>
  <si>
    <t>1. Crédito con entidades</t>
  </si>
  <si>
    <t>b) Entidades no vinculadas</t>
  </si>
  <si>
    <t>2. Otros activos financieros</t>
  </si>
  <si>
    <t>B) ACTIVO CORRIENTE</t>
  </si>
  <si>
    <t>I.Existencias y anticipos</t>
  </si>
  <si>
    <t>II. Créditos a afiliados</t>
  </si>
  <si>
    <t>III. Deudores y otras cuentas a cobrar</t>
  </si>
  <si>
    <t>1. Personal</t>
  </si>
  <si>
    <t>2. Créditos Administraciones Públicas</t>
  </si>
  <si>
    <t>3. Deudores Varios</t>
  </si>
  <si>
    <t>IV.Inversiones financieras a corto plazo</t>
  </si>
  <si>
    <t>1. Creditos con entidades</t>
  </si>
  <si>
    <t>a) Entidades vinculadas</t>
  </si>
  <si>
    <t>V. Periodificaciones a corto</t>
  </si>
  <si>
    <t>VI. Tesorería</t>
  </si>
  <si>
    <t>TOTAL ACTIVO (A+B)</t>
  </si>
  <si>
    <t>A) PATRIMONIO NETO</t>
  </si>
  <si>
    <t>A-1) Patrimonio generado</t>
  </si>
  <si>
    <t>I. Excedente de ejercicios anteriores</t>
  </si>
  <si>
    <t>1. Excedentes positivos de ejercicios anteriores</t>
  </si>
  <si>
    <t>2. (Excedentes negativos de ejercicios anteriores)</t>
  </si>
  <si>
    <t>II. Excedente del ejercicio</t>
  </si>
  <si>
    <t>B) PASIVO NO CORRIENTE</t>
  </si>
  <si>
    <t>I. Provisiones a largo plazo</t>
  </si>
  <si>
    <t>C) PASIVO CORRIENTE</t>
  </si>
  <si>
    <t>II. Deudas a corto plazo</t>
  </si>
  <si>
    <t>1. Deudas con entidades de crédito</t>
  </si>
  <si>
    <t>2. Deudas con partes vinculadas</t>
  </si>
  <si>
    <t>3. Otros pasivos corto plazo</t>
  </si>
  <si>
    <t>otrospasivos a corto plazo</t>
  </si>
  <si>
    <t>III. Acreedores y otras cuentas a pagar</t>
  </si>
  <si>
    <t>2. Deudas con Administraciones Publicas</t>
  </si>
  <si>
    <t>3. Acreedores varios</t>
  </si>
  <si>
    <t>IV. Periodificaciones a corto plazo</t>
  </si>
  <si>
    <t>TOTAL PATRIMONIO NETO Y PASIVO (A+B+C)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</si>
</sst>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#,##0.00\ &quot;€&quot;"/>
  </numFmts>
  <fonts count="7">
    <font>
      <sz val="10.0"/>
      <color rgb="FF000000"/>
      <name val="Arial"/>
      <scheme val="minor"/>
    </font>
    <font>
      <sz val="10.0"/>
      <color rgb="FF000000"/>
      <name val="Arial"/>
    </font>
    <font>
      <sz val="8.0"/>
      <color rgb="FF000000"/>
      <name val="Arial"/>
    </font>
    <font/>
    <font>
      <b/>
      <sz val="8.0"/>
      <color theme="1"/>
      <name val="Arial"/>
    </font>
    <font>
      <b/>
      <sz val="8.0"/>
      <color rgb="FF000000"/>
      <name val="Arial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C0C0C0"/>
      </right>
      <top style="medium">
        <color rgb="FFC0C0C0"/>
      </top>
    </border>
    <border>
      <left style="medium">
        <color rgb="FFC0C0C0"/>
      </left>
      <right style="medium">
        <color rgb="FFC0C0C0"/>
      </right>
      <top style="medium">
        <color rgb="FFC0C0C0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top" wrapText="0"/>
    </xf>
    <xf borderId="1" fillId="2" fontId="1" numFmtId="0" xfId="0" applyAlignment="1" applyBorder="1" applyFill="1" applyFont="1">
      <alignment shrinkToFit="0" vertical="top" wrapText="1"/>
    </xf>
    <xf borderId="1" fillId="2" fontId="1" numFmtId="0" xfId="0" applyAlignment="1" applyBorder="1" applyFont="1">
      <alignment vertical="top"/>
    </xf>
    <xf borderId="2" fillId="2" fontId="2" numFmtId="0" xfId="0" applyAlignment="1" applyBorder="1" applyFont="1">
      <alignment horizontal="center" vertical="top"/>
    </xf>
    <xf borderId="3" fillId="0" fontId="3" numFmtId="0" xfId="0" applyAlignment="1" applyBorder="1" applyFont="1">
      <alignment vertical="top"/>
    </xf>
    <xf borderId="4" fillId="0" fontId="3" numFmtId="0" xfId="0" applyAlignment="1" applyBorder="1" applyFont="1">
      <alignment vertical="top"/>
    </xf>
    <xf borderId="1" fillId="2" fontId="2" numFmtId="0" xfId="0" applyAlignment="1" applyBorder="1" applyFont="1">
      <alignment vertical="top"/>
    </xf>
    <xf borderId="5" fillId="2" fontId="2" numFmtId="0" xfId="0" applyAlignment="1" applyBorder="1" applyFont="1">
      <alignment horizontal="center" vertical="top"/>
    </xf>
    <xf borderId="6" fillId="2" fontId="2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8" fillId="0" fontId="5" numFmtId="164" xfId="0" applyAlignment="1" applyBorder="1" applyFont="1" applyNumberFormat="1">
      <alignment horizontal="center" shrinkToFit="0" vertical="bottom" wrapText="1"/>
    </xf>
    <xf borderId="0" fillId="0" fontId="2" numFmtId="0" xfId="0" applyAlignment="1" applyFont="1">
      <alignment vertical="top"/>
    </xf>
    <xf borderId="9" fillId="0" fontId="5" numFmtId="164" xfId="0" applyAlignment="1" applyBorder="1" applyFont="1" applyNumberFormat="1">
      <alignment horizontal="center" shrinkToFit="0" vertical="bottom" wrapText="1"/>
    </xf>
    <xf borderId="6" fillId="2" fontId="5" numFmtId="0" xfId="0" applyAlignment="1" applyBorder="1" applyFont="1">
      <alignment vertical="center"/>
    </xf>
    <xf borderId="7" fillId="0" fontId="5" numFmtId="165" xfId="0" applyAlignment="1" applyBorder="1" applyFont="1" applyNumberFormat="1">
      <alignment horizontal="right" shrinkToFit="0" vertical="top" wrapText="1"/>
    </xf>
    <xf borderId="8" fillId="0" fontId="5" numFmtId="165" xfId="0" applyAlignment="1" applyBorder="1" applyFont="1" applyNumberFormat="1">
      <alignment horizontal="right" shrinkToFit="0" vertical="top" wrapText="1"/>
    </xf>
    <xf borderId="8" fillId="0" fontId="5" numFmtId="165" xfId="0" applyAlignment="1" applyBorder="1" applyFont="1" applyNumberFormat="1">
      <alignment vertical="top"/>
    </xf>
    <xf borderId="6" fillId="2" fontId="2" numFmtId="0" xfId="0" applyAlignment="1" applyBorder="1" applyFont="1">
      <alignment vertical="center"/>
    </xf>
    <xf borderId="7" fillId="0" fontId="2" numFmtId="165" xfId="0" applyAlignment="1" applyBorder="1" applyFont="1" applyNumberFormat="1">
      <alignment horizontal="right" shrinkToFit="0" vertical="top" wrapText="1"/>
    </xf>
    <xf borderId="8" fillId="0" fontId="2" numFmtId="165" xfId="0" applyAlignment="1" applyBorder="1" applyFont="1" applyNumberFormat="1">
      <alignment horizontal="right" shrinkToFit="0" vertical="top" wrapText="1"/>
    </xf>
    <xf borderId="8" fillId="0" fontId="2" numFmtId="165" xfId="0" applyAlignment="1" applyBorder="1" applyFont="1" applyNumberFormat="1">
      <alignment vertical="top"/>
    </xf>
    <xf borderId="10" fillId="2" fontId="2" numFmtId="165" xfId="0" applyAlignment="1" applyBorder="1" applyFont="1" applyNumberFormat="1">
      <alignment horizontal="right" shrinkToFit="0" vertical="top" wrapText="1"/>
    </xf>
    <xf borderId="6" fillId="2" fontId="5" numFmtId="0" xfId="0" applyAlignment="1" applyBorder="1" applyFont="1">
      <alignment shrinkToFit="0" vertical="top" wrapText="1"/>
    </xf>
    <xf borderId="11" fillId="0" fontId="5" numFmtId="165" xfId="0" applyAlignment="1" applyBorder="1" applyFont="1" applyNumberFormat="1">
      <alignment horizontal="right" shrinkToFit="0" vertical="top" wrapText="1"/>
    </xf>
    <xf borderId="12" fillId="0" fontId="5" numFmtId="165" xfId="0" applyAlignment="1" applyBorder="1" applyFont="1" applyNumberFormat="1">
      <alignment horizontal="right" shrinkToFit="0" vertical="top" wrapText="1"/>
    </xf>
    <xf borderId="12" fillId="0" fontId="5" numFmtId="165" xfId="0" applyAlignment="1" applyBorder="1" applyFont="1" applyNumberFormat="1">
      <alignment vertical="top"/>
    </xf>
    <xf borderId="13" fillId="0" fontId="2" numFmtId="165" xfId="0" applyAlignment="1" applyBorder="1" applyFont="1" applyNumberFormat="1">
      <alignment shrinkToFit="0" vertical="top" wrapText="1"/>
    </xf>
    <xf borderId="14" fillId="0" fontId="2" numFmtId="165" xfId="0" applyAlignment="1" applyBorder="1" applyFont="1" applyNumberFormat="1">
      <alignment shrinkToFit="0" vertical="top" wrapText="1"/>
    </xf>
    <xf borderId="0" fillId="0" fontId="2" numFmtId="165" xfId="0" applyAlignment="1" applyFont="1" applyNumberFormat="1">
      <alignment vertical="top"/>
    </xf>
    <xf borderId="7" fillId="0" fontId="2" numFmtId="165" xfId="0" applyAlignment="1" applyBorder="1" applyFont="1" applyNumberFormat="1">
      <alignment shrinkToFit="0" vertical="top" wrapText="1"/>
    </xf>
    <xf borderId="0" fillId="0" fontId="1" numFmtId="4" xfId="0" applyAlignment="1" applyFont="1" applyNumberFormat="1">
      <alignment vertical="top"/>
    </xf>
    <xf borderId="0" fillId="0" fontId="1" numFmtId="0" xfId="0" applyAlignment="1" applyFont="1">
      <alignment vertical="top"/>
    </xf>
    <xf borderId="0" fillId="0" fontId="6" numFmtId="164" xfId="0" applyAlignment="1" applyFont="1" applyNumberFormat="1">
      <alignment horizontal="right" shrinkToFit="0" vertical="top" wrapText="1"/>
    </xf>
    <xf borderId="0" fillId="0" fontId="5" numFmtId="165" xfId="0" applyAlignment="1" applyFont="1" applyNumberFormat="1">
      <alignment horizontal="right" shrinkToFit="0" vertical="top" wrapText="1"/>
    </xf>
    <xf borderId="0" fillId="0" fontId="1" numFmtId="164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13"/>
    <col customWidth="1" min="2" max="6" width="11.5"/>
    <col customWidth="1" min="7" max="7" width="2.0"/>
    <col customWidth="1" min="8" max="8" width="11.0"/>
    <col customWidth="1" min="9" max="12" width="10.0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2"/>
    </row>
    <row r="2" ht="20.25" customHeight="1">
      <c r="A2" s="2"/>
      <c r="B2" s="3">
        <v>2024.0</v>
      </c>
      <c r="C2" s="4"/>
      <c r="D2" s="4"/>
      <c r="E2" s="4"/>
      <c r="F2" s="5"/>
      <c r="G2" s="6"/>
      <c r="H2" s="7">
        <v>2023.0</v>
      </c>
    </row>
    <row r="3" ht="27.0" customHeight="1">
      <c r="A3" s="8"/>
      <c r="B3" s="9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/>
      <c r="H3" s="13" t="s">
        <v>5</v>
      </c>
    </row>
    <row r="4" ht="16.5" customHeight="1">
      <c r="A4" s="14" t="s">
        <v>6</v>
      </c>
      <c r="B4" s="15">
        <f t="shared" ref="B4:E4" si="1">+B6+B8</f>
        <v>4957.07</v>
      </c>
      <c r="C4" s="16">
        <f t="shared" si="1"/>
        <v>304</v>
      </c>
      <c r="D4" s="16">
        <f t="shared" si="1"/>
        <v>0</v>
      </c>
      <c r="E4" s="16">
        <f t="shared" si="1"/>
        <v>0</v>
      </c>
      <c r="F4" s="16">
        <f t="shared" ref="F4:F26" si="2">+SUM(B4:E4)</f>
        <v>5261.07</v>
      </c>
      <c r="G4" s="12"/>
      <c r="H4" s="17">
        <f>+H6+H8</f>
        <v>4651.45</v>
      </c>
    </row>
    <row r="5" ht="16.5" customHeight="1">
      <c r="A5" s="18" t="s">
        <v>7</v>
      </c>
      <c r="B5" s="19">
        <v>0.0</v>
      </c>
      <c r="C5" s="20">
        <v>0.0</v>
      </c>
      <c r="D5" s="20">
        <v>0.0</v>
      </c>
      <c r="E5" s="20">
        <v>0.0</v>
      </c>
      <c r="F5" s="20">
        <f t="shared" si="2"/>
        <v>0</v>
      </c>
      <c r="G5" s="12"/>
      <c r="H5" s="21">
        <v>0.0</v>
      </c>
    </row>
    <row r="6" ht="16.5" customHeight="1">
      <c r="A6" s="14" t="s">
        <v>8</v>
      </c>
      <c r="B6" s="15">
        <f>B7</f>
        <v>957.07</v>
      </c>
      <c r="C6" s="16">
        <v>0.0</v>
      </c>
      <c r="D6" s="16">
        <v>0.0</v>
      </c>
      <c r="E6" s="16">
        <v>0.0</v>
      </c>
      <c r="F6" s="16">
        <f t="shared" si="2"/>
        <v>957.07</v>
      </c>
      <c r="G6" s="12"/>
      <c r="H6" s="17">
        <f>+H7</f>
        <v>1251.45</v>
      </c>
    </row>
    <row r="7" ht="16.5" customHeight="1">
      <c r="A7" s="18" t="s">
        <v>9</v>
      </c>
      <c r="B7" s="19">
        <v>957.07</v>
      </c>
      <c r="C7" s="20">
        <v>0.0</v>
      </c>
      <c r="D7" s="20">
        <v>0.0</v>
      </c>
      <c r="E7" s="20">
        <v>0.0</v>
      </c>
      <c r="F7" s="20">
        <f t="shared" si="2"/>
        <v>957.07</v>
      </c>
      <c r="G7" s="12"/>
      <c r="H7" s="20">
        <v>1251.45</v>
      </c>
    </row>
    <row r="8" ht="16.5" customHeight="1">
      <c r="A8" s="14" t="s">
        <v>10</v>
      </c>
      <c r="B8" s="15">
        <f t="shared" ref="B8:C8" si="3">B9+B11</f>
        <v>4000</v>
      </c>
      <c r="C8" s="16">
        <f t="shared" si="3"/>
        <v>304</v>
      </c>
      <c r="D8" s="16">
        <v>0.0</v>
      </c>
      <c r="E8" s="16">
        <v>0.0</v>
      </c>
      <c r="F8" s="16">
        <f t="shared" si="2"/>
        <v>4304</v>
      </c>
      <c r="G8" s="12"/>
      <c r="H8" s="17">
        <f>+H9+H11</f>
        <v>3400</v>
      </c>
    </row>
    <row r="9" ht="16.5" customHeight="1">
      <c r="A9" s="18" t="s">
        <v>11</v>
      </c>
      <c r="B9" s="19">
        <v>100.0</v>
      </c>
      <c r="C9" s="20">
        <v>200.0</v>
      </c>
      <c r="D9" s="20">
        <v>0.0</v>
      </c>
      <c r="E9" s="20">
        <v>0.0</v>
      </c>
      <c r="F9" s="20">
        <f t="shared" si="2"/>
        <v>300</v>
      </c>
      <c r="G9" s="12"/>
      <c r="H9" s="21">
        <v>100.0</v>
      </c>
    </row>
    <row r="10" ht="16.5" customHeight="1">
      <c r="A10" s="18" t="s">
        <v>12</v>
      </c>
      <c r="B10" s="19">
        <v>100.0</v>
      </c>
      <c r="C10" s="20">
        <v>200.0</v>
      </c>
      <c r="D10" s="20">
        <v>0.0</v>
      </c>
      <c r="E10" s="20">
        <v>0.0</v>
      </c>
      <c r="F10" s="20">
        <f t="shared" si="2"/>
        <v>300</v>
      </c>
      <c r="G10" s="12"/>
      <c r="H10" s="21">
        <v>100.0</v>
      </c>
    </row>
    <row r="11" ht="16.5" customHeight="1">
      <c r="A11" s="18" t="s">
        <v>13</v>
      </c>
      <c r="B11" s="19">
        <v>3900.0</v>
      </c>
      <c r="C11" s="20">
        <v>104.0</v>
      </c>
      <c r="D11" s="20">
        <v>0.0</v>
      </c>
      <c r="E11" s="20">
        <v>0.0</v>
      </c>
      <c r="F11" s="20">
        <f t="shared" si="2"/>
        <v>4004</v>
      </c>
      <c r="G11" s="12"/>
      <c r="H11" s="21">
        <v>3300.0</v>
      </c>
    </row>
    <row r="12" ht="16.5" customHeight="1">
      <c r="A12" s="18" t="s">
        <v>12</v>
      </c>
      <c r="B12" s="19">
        <f>3300+600</f>
        <v>3900</v>
      </c>
      <c r="C12" s="20">
        <v>104.0</v>
      </c>
      <c r="D12" s="20">
        <v>0.0</v>
      </c>
      <c r="E12" s="20">
        <v>0.0</v>
      </c>
      <c r="F12" s="20">
        <f t="shared" si="2"/>
        <v>4004</v>
      </c>
      <c r="G12" s="12"/>
      <c r="H12" s="21">
        <f>+H11</f>
        <v>3300</v>
      </c>
    </row>
    <row r="13" ht="16.5" customHeight="1">
      <c r="A13" s="14" t="s">
        <v>14</v>
      </c>
      <c r="B13" s="15">
        <f t="shared" ref="B13:E13" si="4">+B15+B16+B20+B28</f>
        <v>369123.68</v>
      </c>
      <c r="C13" s="16">
        <f t="shared" si="4"/>
        <v>4996.72</v>
      </c>
      <c r="D13" s="16">
        <f t="shared" si="4"/>
        <v>52623.68</v>
      </c>
      <c r="E13" s="16">
        <f t="shared" si="4"/>
        <v>-92576.82</v>
      </c>
      <c r="F13" s="16">
        <f t="shared" si="2"/>
        <v>334167.26</v>
      </c>
      <c r="G13" s="12"/>
      <c r="H13" s="17">
        <f>+H14+H15+H16+H28+H24</f>
        <v>264678.81</v>
      </c>
    </row>
    <row r="14" ht="16.5" customHeight="1">
      <c r="A14" s="18" t="s">
        <v>15</v>
      </c>
      <c r="B14" s="19">
        <v>0.0</v>
      </c>
      <c r="C14" s="20">
        <v>0.0</v>
      </c>
      <c r="D14" s="20">
        <v>0.0</v>
      </c>
      <c r="E14" s="20">
        <v>0.0</v>
      </c>
      <c r="F14" s="20">
        <f t="shared" si="2"/>
        <v>0</v>
      </c>
      <c r="G14" s="12"/>
      <c r="H14" s="20">
        <f>+SUM(D14:G14)</f>
        <v>0</v>
      </c>
    </row>
    <row r="15" ht="16.5" customHeight="1">
      <c r="A15" s="14" t="s">
        <v>16</v>
      </c>
      <c r="B15" s="15">
        <f>1046.52+500+478.54+3490</f>
        <v>5515.06</v>
      </c>
      <c r="C15" s="16">
        <v>30.0</v>
      </c>
      <c r="D15" s="16">
        <v>0.0</v>
      </c>
      <c r="E15" s="16">
        <v>0.0</v>
      </c>
      <c r="F15" s="16">
        <f t="shared" si="2"/>
        <v>5545.06</v>
      </c>
      <c r="G15" s="12"/>
      <c r="H15" s="17">
        <v>7854.8</v>
      </c>
    </row>
    <row r="16" ht="16.5" customHeight="1">
      <c r="A16" s="14" t="s">
        <v>17</v>
      </c>
      <c r="B16" s="15">
        <f t="shared" ref="B16:E16" si="5">+B17+B18+B19</f>
        <v>135.92</v>
      </c>
      <c r="C16" s="16">
        <f t="shared" si="5"/>
        <v>0</v>
      </c>
      <c r="D16" s="16">
        <f t="shared" si="5"/>
        <v>52616.96</v>
      </c>
      <c r="E16" s="16">
        <f t="shared" si="5"/>
        <v>0</v>
      </c>
      <c r="F16" s="16">
        <f t="shared" si="2"/>
        <v>52752.88</v>
      </c>
      <c r="G16" s="12"/>
      <c r="H16" s="17">
        <f>+H18</f>
        <v>37226.98</v>
      </c>
    </row>
    <row r="17" ht="16.5" customHeight="1">
      <c r="A17" s="8" t="s">
        <v>18</v>
      </c>
      <c r="B17" s="19">
        <v>0.0</v>
      </c>
      <c r="C17" s="20">
        <v>0.0</v>
      </c>
      <c r="D17" s="20">
        <v>0.0</v>
      </c>
      <c r="E17" s="20">
        <v>0.0</v>
      </c>
      <c r="F17" s="20">
        <f t="shared" si="2"/>
        <v>0</v>
      </c>
      <c r="G17" s="12"/>
      <c r="H17" s="21">
        <v>0.0</v>
      </c>
    </row>
    <row r="18" ht="16.5" customHeight="1">
      <c r="A18" s="18" t="s">
        <v>19</v>
      </c>
      <c r="B18" s="19">
        <f>135.92</f>
        <v>135.92</v>
      </c>
      <c r="C18" s="20">
        <v>0.0</v>
      </c>
      <c r="D18" s="20">
        <v>52616.96</v>
      </c>
      <c r="E18" s="20">
        <v>0.0</v>
      </c>
      <c r="F18" s="20">
        <f t="shared" si="2"/>
        <v>52752.88</v>
      </c>
      <c r="G18" s="12"/>
      <c r="H18" s="20">
        <v>37226.98</v>
      </c>
    </row>
    <row r="19" ht="16.5" customHeight="1">
      <c r="A19" s="18" t="s">
        <v>20</v>
      </c>
      <c r="B19" s="19">
        <v>0.0</v>
      </c>
      <c r="C19" s="20">
        <v>0.0</v>
      </c>
      <c r="D19" s="20">
        <v>0.0</v>
      </c>
      <c r="E19" s="20">
        <v>0.0</v>
      </c>
      <c r="F19" s="20">
        <f t="shared" si="2"/>
        <v>0</v>
      </c>
      <c r="G19" s="12"/>
      <c r="H19" s="21">
        <v>0.0</v>
      </c>
    </row>
    <row r="20" ht="16.5" customHeight="1">
      <c r="A20" s="14" t="s">
        <v>21</v>
      </c>
      <c r="B20" s="15">
        <f t="shared" ref="B20:E20" si="6">+B21+B24</f>
        <v>92576.82</v>
      </c>
      <c r="C20" s="16">
        <f t="shared" si="6"/>
        <v>0</v>
      </c>
      <c r="D20" s="16">
        <f t="shared" si="6"/>
        <v>0</v>
      </c>
      <c r="E20" s="16">
        <f t="shared" si="6"/>
        <v>-92576.82</v>
      </c>
      <c r="F20" s="16">
        <f t="shared" si="2"/>
        <v>0</v>
      </c>
      <c r="G20" s="12"/>
      <c r="H20" s="17">
        <f>+H24</f>
        <v>304</v>
      </c>
    </row>
    <row r="21" ht="16.5" customHeight="1">
      <c r="A21" s="14" t="s">
        <v>22</v>
      </c>
      <c r="B21" s="15">
        <f t="shared" ref="B21:C21" si="7">+B22+B23</f>
        <v>626.68</v>
      </c>
      <c r="C21" s="16">
        <f t="shared" si="7"/>
        <v>0</v>
      </c>
      <c r="D21" s="16">
        <v>0.0</v>
      </c>
      <c r="E21" s="16">
        <f>+E22+E23</f>
        <v>-626.68</v>
      </c>
      <c r="F21" s="16">
        <f t="shared" si="2"/>
        <v>0</v>
      </c>
      <c r="G21" s="12"/>
      <c r="H21" s="21">
        <v>0.0</v>
      </c>
    </row>
    <row r="22" ht="16.5" customHeight="1">
      <c r="A22" s="18" t="s">
        <v>23</v>
      </c>
      <c r="B22" s="19">
        <v>626.68</v>
      </c>
      <c r="C22" s="20">
        <v>0.0</v>
      </c>
      <c r="D22" s="20">
        <v>0.0</v>
      </c>
      <c r="E22" s="20">
        <v>-626.68</v>
      </c>
      <c r="F22" s="20">
        <f t="shared" si="2"/>
        <v>0</v>
      </c>
      <c r="G22" s="12"/>
      <c r="H22" s="21">
        <v>0.0</v>
      </c>
    </row>
    <row r="23" ht="16.5" customHeight="1">
      <c r="A23" s="18" t="s">
        <v>12</v>
      </c>
      <c r="B23" s="19">
        <v>0.0</v>
      </c>
      <c r="C23" s="20">
        <v>0.0</v>
      </c>
      <c r="D23" s="20">
        <v>0.0</v>
      </c>
      <c r="E23" s="20">
        <v>0.0</v>
      </c>
      <c r="F23" s="20">
        <f t="shared" si="2"/>
        <v>0</v>
      </c>
      <c r="G23" s="12"/>
      <c r="H23" s="21">
        <v>0.0</v>
      </c>
    </row>
    <row r="24" ht="16.5" customHeight="1">
      <c r="A24" s="18" t="s">
        <v>13</v>
      </c>
      <c r="B24" s="15">
        <f t="shared" ref="B24:E24" si="8">+B25+B26</f>
        <v>91950.14</v>
      </c>
      <c r="C24" s="16">
        <f t="shared" si="8"/>
        <v>0</v>
      </c>
      <c r="D24" s="16">
        <f t="shared" si="8"/>
        <v>0</v>
      </c>
      <c r="E24" s="16">
        <f t="shared" si="8"/>
        <v>-91950.14</v>
      </c>
      <c r="F24" s="16">
        <f t="shared" si="2"/>
        <v>0</v>
      </c>
      <c r="G24" s="12"/>
      <c r="H24" s="17">
        <f>+H25</f>
        <v>304</v>
      </c>
    </row>
    <row r="25" ht="16.5" customHeight="1">
      <c r="A25" s="18" t="s">
        <v>23</v>
      </c>
      <c r="B25" s="22"/>
      <c r="C25" s="20">
        <v>0.0</v>
      </c>
      <c r="D25" s="20">
        <v>0.0</v>
      </c>
      <c r="E25" s="20"/>
      <c r="F25" s="20">
        <f t="shared" si="2"/>
        <v>0</v>
      </c>
      <c r="G25" s="12"/>
      <c r="H25" s="21">
        <v>304.0</v>
      </c>
    </row>
    <row r="26" ht="16.5" customHeight="1">
      <c r="A26" s="18" t="s">
        <v>12</v>
      </c>
      <c r="B26" s="19">
        <f>58614.11+10000+13736.85+5074.15+1122.8+2996.6+405.63</f>
        <v>91950.14</v>
      </c>
      <c r="C26" s="20">
        <v>0.0</v>
      </c>
      <c r="D26" s="20">
        <v>0.0</v>
      </c>
      <c r="E26" s="20">
        <v>-91950.14</v>
      </c>
      <c r="F26" s="20">
        <f t="shared" si="2"/>
        <v>0</v>
      </c>
      <c r="G26" s="12"/>
      <c r="H26" s="21">
        <v>0.0</v>
      </c>
    </row>
    <row r="27" ht="16.5" customHeight="1">
      <c r="A27" s="14" t="s">
        <v>24</v>
      </c>
      <c r="B27" s="15">
        <v>0.0</v>
      </c>
      <c r="C27" s="16">
        <v>0.0</v>
      </c>
      <c r="D27" s="16">
        <v>0.0</v>
      </c>
      <c r="E27" s="16">
        <v>0.0</v>
      </c>
      <c r="F27" s="16">
        <v>0.0</v>
      </c>
      <c r="G27" s="12"/>
      <c r="H27" s="21">
        <v>0.0</v>
      </c>
    </row>
    <row r="28" ht="16.5" customHeight="1">
      <c r="A28" s="23" t="s">
        <v>25</v>
      </c>
      <c r="B28" s="15">
        <f>270895.88</f>
        <v>270895.88</v>
      </c>
      <c r="C28" s="16">
        <v>4966.72</v>
      </c>
      <c r="D28" s="16">
        <v>6.72</v>
      </c>
      <c r="E28" s="16">
        <v>0.0</v>
      </c>
      <c r="F28" s="16">
        <f>+SUM(B28:E28)</f>
        <v>275869.32</v>
      </c>
      <c r="G28" s="12"/>
      <c r="H28" s="17">
        <v>219293.03</v>
      </c>
    </row>
    <row r="29" ht="16.5" customHeight="1">
      <c r="A29" s="14" t="s">
        <v>26</v>
      </c>
      <c r="B29" s="24">
        <f t="shared" ref="B29:F29" si="9">+B4+B13</f>
        <v>374080.75</v>
      </c>
      <c r="C29" s="25">
        <f t="shared" si="9"/>
        <v>5300.72</v>
      </c>
      <c r="D29" s="25">
        <f t="shared" si="9"/>
        <v>52623.68</v>
      </c>
      <c r="E29" s="25">
        <f t="shared" si="9"/>
        <v>-92576.82</v>
      </c>
      <c r="F29" s="25">
        <f t="shared" si="9"/>
        <v>339428.33</v>
      </c>
      <c r="G29" s="12"/>
      <c r="H29" s="26">
        <f>+H13+H4</f>
        <v>269330.26</v>
      </c>
    </row>
    <row r="30" ht="16.5" customHeight="1">
      <c r="A30" s="8"/>
      <c r="B30" s="27"/>
      <c r="C30" s="28"/>
      <c r="D30" s="28"/>
      <c r="E30" s="28"/>
      <c r="F30" s="28"/>
      <c r="G30" s="12"/>
      <c r="H30" s="29"/>
    </row>
    <row r="31" ht="16.5" customHeight="1">
      <c r="A31" s="14" t="s">
        <v>27</v>
      </c>
      <c r="B31" s="15">
        <f t="shared" ref="B31:E31" si="10">+B32</f>
        <v>347000.47</v>
      </c>
      <c r="C31" s="16">
        <f t="shared" si="10"/>
        <v>4548.4</v>
      </c>
      <c r="D31" s="16">
        <f t="shared" si="10"/>
        <v>-39326.46</v>
      </c>
      <c r="E31" s="16">
        <f t="shared" si="10"/>
        <v>0</v>
      </c>
      <c r="F31" s="16">
        <f>+SUM(B31:E31)</f>
        <v>312222.41</v>
      </c>
      <c r="G31" s="12"/>
      <c r="H31" s="16">
        <f>+H32</f>
        <v>212471.53</v>
      </c>
    </row>
    <row r="32" ht="16.5" customHeight="1">
      <c r="A32" s="14" t="s">
        <v>28</v>
      </c>
      <c r="B32" s="15">
        <f t="shared" ref="B32:E32" si="11">+B33+B36</f>
        <v>347000.47</v>
      </c>
      <c r="C32" s="16">
        <f t="shared" si="11"/>
        <v>4548.4</v>
      </c>
      <c r="D32" s="16">
        <f t="shared" si="11"/>
        <v>-39326.46</v>
      </c>
      <c r="E32" s="16">
        <f t="shared" si="11"/>
        <v>0</v>
      </c>
      <c r="F32" s="16">
        <f>F33+F36</f>
        <v>312222.41</v>
      </c>
      <c r="G32" s="12"/>
      <c r="H32" s="16">
        <f>+H33+H36</f>
        <v>212471.53</v>
      </c>
    </row>
    <row r="33" ht="16.5" customHeight="1">
      <c r="A33" s="18" t="s">
        <v>29</v>
      </c>
      <c r="B33" s="15">
        <f>B34+B35</f>
        <v>220901.49</v>
      </c>
      <c r="C33" s="16">
        <f t="shared" ref="C33:D33" si="12">+C34+C35</f>
        <v>5609.3</v>
      </c>
      <c r="D33" s="20">
        <f t="shared" si="12"/>
        <v>0</v>
      </c>
      <c r="E33" s="20">
        <v>0.0</v>
      </c>
      <c r="F33" s="16">
        <f t="shared" ref="F33:F35" si="13">+SUM(B33:E33)</f>
        <v>226510.79</v>
      </c>
      <c r="G33" s="12"/>
      <c r="H33" s="16">
        <v>187529.44</v>
      </c>
    </row>
    <row r="34" ht="16.5" customHeight="1">
      <c r="A34" s="18" t="s">
        <v>30</v>
      </c>
      <c r="B34" s="19">
        <v>295803.89</v>
      </c>
      <c r="C34" s="20">
        <v>5609.3</v>
      </c>
      <c r="D34" s="20">
        <v>0.0</v>
      </c>
      <c r="E34" s="20">
        <v>0.0</v>
      </c>
      <c r="F34" s="20">
        <f t="shared" si="13"/>
        <v>301413.19</v>
      </c>
      <c r="G34" s="12"/>
      <c r="H34" s="21">
        <v>262431.84</v>
      </c>
    </row>
    <row r="35" ht="16.5" customHeight="1">
      <c r="A35" s="18" t="s">
        <v>31</v>
      </c>
      <c r="B35" s="30">
        <v>-74902.4</v>
      </c>
      <c r="C35" s="20">
        <v>0.0</v>
      </c>
      <c r="D35" s="20">
        <v>0.0</v>
      </c>
      <c r="E35" s="20">
        <v>0.0</v>
      </c>
      <c r="F35" s="20">
        <f t="shared" si="13"/>
        <v>-74902.4</v>
      </c>
      <c r="G35" s="12"/>
      <c r="H35" s="21">
        <v>-74902.4</v>
      </c>
    </row>
    <row r="36" ht="16.5" customHeight="1">
      <c r="A36" s="18" t="s">
        <v>32</v>
      </c>
      <c r="B36" s="15">
        <f>82577.09+39326.46+3490+1060.9+100+22-477.47</f>
        <v>126098.98</v>
      </c>
      <c r="C36" s="16">
        <v>-1060.9</v>
      </c>
      <c r="D36" s="16">
        <v>-39326.46</v>
      </c>
      <c r="E36" s="20">
        <v>0.0</v>
      </c>
      <c r="F36" s="16">
        <f>B36+D36+E36+C36</f>
        <v>85711.62</v>
      </c>
      <c r="G36" s="12"/>
      <c r="H36" s="17">
        <v>24942.09</v>
      </c>
    </row>
    <row r="37" ht="16.5" customHeight="1">
      <c r="A37" s="14" t="s">
        <v>33</v>
      </c>
      <c r="B37" s="15">
        <f t="shared" ref="B37:E37" si="14">+B38</f>
        <v>0</v>
      </c>
      <c r="C37" s="16">
        <f t="shared" si="14"/>
        <v>0</v>
      </c>
      <c r="D37" s="16">
        <f t="shared" si="14"/>
        <v>0</v>
      </c>
      <c r="E37" s="16">
        <f t="shared" si="14"/>
        <v>0</v>
      </c>
      <c r="F37" s="16">
        <f t="shared" ref="F37:F43" si="15">+SUM(B37:E37)</f>
        <v>0</v>
      </c>
      <c r="G37" s="12"/>
      <c r="H37" s="17">
        <f>+H38</f>
        <v>15372</v>
      </c>
    </row>
    <row r="38" ht="16.5" customHeight="1">
      <c r="A38" s="18" t="s">
        <v>34</v>
      </c>
      <c r="B38" s="19">
        <v>0.0</v>
      </c>
      <c r="C38" s="20">
        <v>0.0</v>
      </c>
      <c r="D38" s="20">
        <v>0.0</v>
      </c>
      <c r="E38" s="20">
        <v>0.0</v>
      </c>
      <c r="F38" s="20">
        <f t="shared" si="15"/>
        <v>0</v>
      </c>
      <c r="G38" s="12"/>
      <c r="H38" s="21">
        <v>15372.0</v>
      </c>
    </row>
    <row r="39" ht="16.5" customHeight="1">
      <c r="A39" s="14" t="s">
        <v>35</v>
      </c>
      <c r="B39" s="15">
        <f t="shared" ref="B39:E39" si="16">+B40+B45</f>
        <v>27080.28</v>
      </c>
      <c r="C39" s="16">
        <f t="shared" si="16"/>
        <v>752.32</v>
      </c>
      <c r="D39" s="16">
        <f t="shared" si="16"/>
        <v>91950.14</v>
      </c>
      <c r="E39" s="16">
        <f t="shared" si="16"/>
        <v>-92576.82</v>
      </c>
      <c r="F39" s="16">
        <f t="shared" si="15"/>
        <v>27205.92</v>
      </c>
      <c r="G39" s="12"/>
      <c r="H39" s="16">
        <f>+H40+H45</f>
        <v>41486.73</v>
      </c>
      <c r="J39" s="31"/>
    </row>
    <row r="40" ht="16.5" customHeight="1">
      <c r="A40" s="18" t="s">
        <v>36</v>
      </c>
      <c r="B40" s="15">
        <f t="shared" ref="B40:E40" si="17">+B41+B42+B43</f>
        <v>21035.75</v>
      </c>
      <c r="C40" s="16">
        <f t="shared" si="17"/>
        <v>626.68</v>
      </c>
      <c r="D40" s="16">
        <f t="shared" si="17"/>
        <v>91950.14</v>
      </c>
      <c r="E40" s="16">
        <f t="shared" si="17"/>
        <v>-92576.82</v>
      </c>
      <c r="F40" s="16">
        <f t="shared" si="15"/>
        <v>21035.75</v>
      </c>
      <c r="G40" s="12"/>
      <c r="H40" s="16">
        <f>+H41+H42+H43</f>
        <v>34524.53</v>
      </c>
    </row>
    <row r="41" ht="16.5" customHeight="1">
      <c r="A41" s="18" t="s">
        <v>37</v>
      </c>
      <c r="B41" s="19">
        <v>0.0</v>
      </c>
      <c r="C41" s="20">
        <v>0.0</v>
      </c>
      <c r="D41" s="20">
        <v>0.0</v>
      </c>
      <c r="E41" s="20">
        <v>0.0</v>
      </c>
      <c r="F41" s="20">
        <f t="shared" si="15"/>
        <v>0</v>
      </c>
      <c r="G41" s="12"/>
      <c r="H41" s="21">
        <v>0.0</v>
      </c>
      <c r="I41" s="32"/>
      <c r="J41" s="32"/>
    </row>
    <row r="42" ht="16.5" customHeight="1">
      <c r="A42" s="18" t="s">
        <v>38</v>
      </c>
      <c r="B42" s="19">
        <v>0.0</v>
      </c>
      <c r="C42" s="20">
        <v>626.68</v>
      </c>
      <c r="D42" s="20">
        <v>0.0</v>
      </c>
      <c r="E42" s="20">
        <v>-626.68</v>
      </c>
      <c r="F42" s="20">
        <f t="shared" si="15"/>
        <v>0</v>
      </c>
      <c r="G42" s="12"/>
      <c r="H42" s="21">
        <v>0.0</v>
      </c>
      <c r="I42" s="33"/>
      <c r="J42" s="33"/>
    </row>
    <row r="43" ht="16.5" customHeight="1">
      <c r="A43" s="18" t="s">
        <v>39</v>
      </c>
      <c r="B43" s="21">
        <f>21035.75</f>
        <v>21035.75</v>
      </c>
      <c r="C43" s="20">
        <v>0.0</v>
      </c>
      <c r="D43" s="20">
        <v>91950.14</v>
      </c>
      <c r="E43" s="20">
        <v>-91950.14</v>
      </c>
      <c r="F43" s="16">
        <f t="shared" si="15"/>
        <v>21035.75</v>
      </c>
      <c r="G43" s="12"/>
      <c r="H43" s="16">
        <v>34524.53</v>
      </c>
      <c r="I43" s="32"/>
      <c r="J43" s="32"/>
      <c r="L43" s="32"/>
    </row>
    <row r="44" ht="16.5" customHeight="1">
      <c r="A44" s="18" t="s">
        <v>40</v>
      </c>
      <c r="B44" s="34"/>
      <c r="C44" s="16"/>
      <c r="D44" s="16"/>
      <c r="E44" s="16"/>
      <c r="F44" s="16"/>
      <c r="G44" s="12"/>
      <c r="H44" s="17"/>
      <c r="L44" s="32"/>
    </row>
    <row r="45" ht="16.5" customHeight="1">
      <c r="A45" s="18" t="s">
        <v>41</v>
      </c>
      <c r="B45" s="15">
        <f t="shared" ref="B45:E45" si="18">+B46+B47+B48</f>
        <v>6044.53</v>
      </c>
      <c r="C45" s="16">
        <f t="shared" si="18"/>
        <v>125.64</v>
      </c>
      <c r="D45" s="16">
        <f t="shared" si="18"/>
        <v>0</v>
      </c>
      <c r="E45" s="16">
        <f t="shared" si="18"/>
        <v>0</v>
      </c>
      <c r="F45" s="16">
        <f t="shared" ref="F45:F50" si="19">+SUM(B45:E45)</f>
        <v>6170.17</v>
      </c>
      <c r="G45" s="12"/>
      <c r="H45" s="17">
        <f>+H47+H48</f>
        <v>6962.2</v>
      </c>
      <c r="J45" s="35"/>
      <c r="L45" s="32"/>
    </row>
    <row r="46" ht="16.5" customHeight="1">
      <c r="A46" s="8" t="s">
        <v>18</v>
      </c>
      <c r="B46" s="19">
        <v>0.0</v>
      </c>
      <c r="C46" s="20">
        <v>0.0</v>
      </c>
      <c r="D46" s="20">
        <v>0.0</v>
      </c>
      <c r="E46" s="20">
        <v>0.0</v>
      </c>
      <c r="F46" s="20">
        <f t="shared" si="19"/>
        <v>0</v>
      </c>
      <c r="G46" s="12"/>
      <c r="H46" s="21">
        <v>0.0</v>
      </c>
    </row>
    <row r="47" ht="16.5" customHeight="1">
      <c r="A47" s="18" t="s">
        <v>42</v>
      </c>
      <c r="B47" s="19">
        <f>2668.65+2734.53+0.08</f>
        <v>5403.26</v>
      </c>
      <c r="C47" s="20">
        <v>125.64</v>
      </c>
      <c r="D47" s="20">
        <v>0.0</v>
      </c>
      <c r="E47" s="20">
        <v>0.0</v>
      </c>
      <c r="F47" s="20">
        <f t="shared" si="19"/>
        <v>5528.9</v>
      </c>
      <c r="G47" s="12"/>
      <c r="H47" s="21">
        <v>6147.44</v>
      </c>
    </row>
    <row r="48" ht="16.5" customHeight="1">
      <c r="A48" s="18" t="s">
        <v>43</v>
      </c>
      <c r="B48" s="19">
        <f>663.27-22</f>
        <v>641.27</v>
      </c>
      <c r="C48" s="20">
        <v>0.0</v>
      </c>
      <c r="D48" s="20">
        <v>0.0</v>
      </c>
      <c r="E48" s="20">
        <v>0.0</v>
      </c>
      <c r="F48" s="20">
        <f t="shared" si="19"/>
        <v>641.27</v>
      </c>
      <c r="G48" s="12"/>
      <c r="H48" s="21">
        <v>814.76</v>
      </c>
    </row>
    <row r="49" ht="16.5" customHeight="1">
      <c r="A49" s="18" t="s">
        <v>44</v>
      </c>
      <c r="B49" s="19">
        <v>0.0</v>
      </c>
      <c r="C49" s="20">
        <v>0.0</v>
      </c>
      <c r="D49" s="20">
        <v>0.0</v>
      </c>
      <c r="E49" s="20">
        <v>0.0</v>
      </c>
      <c r="F49" s="20">
        <f t="shared" si="19"/>
        <v>0</v>
      </c>
      <c r="G49" s="12"/>
      <c r="H49" s="21">
        <v>0.0</v>
      </c>
    </row>
    <row r="50" ht="16.5" customHeight="1">
      <c r="A50" s="14" t="s">
        <v>45</v>
      </c>
      <c r="B50" s="24">
        <f t="shared" ref="B50:D50" si="20">+B39+B37+B31</f>
        <v>374080.75</v>
      </c>
      <c r="C50" s="25">
        <f t="shared" si="20"/>
        <v>5300.72</v>
      </c>
      <c r="D50" s="25">
        <f t="shared" si="20"/>
        <v>52623.68</v>
      </c>
      <c r="E50" s="25">
        <f>+E39+E37+E31+E44</f>
        <v>-92576.82</v>
      </c>
      <c r="F50" s="25">
        <f t="shared" si="19"/>
        <v>339428.33</v>
      </c>
      <c r="G50" s="12"/>
      <c r="H50" s="25">
        <f>+H39+H37+H31</f>
        <v>269330.26</v>
      </c>
    </row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